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18.10.2025. Технология\"/>
    </mc:Choice>
  </mc:AlternateContent>
  <bookViews>
    <workbookView xWindow="0" yWindow="60" windowWidth="20400" windowHeight="7305" tabRatio="743" activeTab="2"/>
  </bookViews>
  <sheets>
    <sheet name="Инструкция" sheetId="10" r:id="rId1"/>
    <sheet name="5 класс" sheetId="5" r:id="rId2"/>
    <sheet name="6 класс" sheetId="12" r:id="rId3"/>
    <sheet name="7 класс" sheetId="13" r:id="rId4"/>
    <sheet name="8 класс" sheetId="14" r:id="rId5"/>
    <sheet name="9 класс" sheetId="15" r:id="rId6"/>
    <sheet name="Сводная" sheetId="11" r:id="rId7"/>
  </sheets>
  <definedNames>
    <definedName name="_xlnm._FilterDatabase" localSheetId="1" hidden="1">'5 класс'!$A$10:$R$10</definedName>
    <definedName name="_xlnm._FilterDatabase" localSheetId="2" hidden="1">'6 класс'!$A$10:$R$10</definedName>
    <definedName name="_xlnm._FilterDatabase" localSheetId="3" hidden="1">'7 класс'!$A$10:$R$10</definedName>
    <definedName name="_xlnm._FilterDatabase" localSheetId="4" hidden="1">'8 класс'!$A$10:$R$10</definedName>
    <definedName name="_xlnm._FilterDatabase" localSheetId="5" hidden="1">'9 класс'!$A$10:$R$10</definedName>
    <definedName name="closed" localSheetId="2">#REF!</definedName>
    <definedName name="closed" localSheetId="4">#REF!</definedName>
    <definedName name="closed" localSheetId="5">#REF!</definedName>
    <definedName name="closed">#REF!</definedName>
    <definedName name="location" localSheetId="2">#REF!</definedName>
    <definedName name="location" localSheetId="4">#REF!</definedName>
    <definedName name="location" localSheetId="5">#REF!</definedName>
    <definedName name="location">#REF!</definedName>
    <definedName name="school_type" localSheetId="1">'5 класс'!$B$2:$B$7</definedName>
    <definedName name="school_type" localSheetId="2">'6 класс'!$B$2:$B$7</definedName>
    <definedName name="school_type" localSheetId="3">'7 класс'!$B$2:$B$7</definedName>
    <definedName name="school_type" localSheetId="4">'8 класс'!$B$2:$B$7</definedName>
    <definedName name="school_type" localSheetId="5">'9 класс'!$B$2:$B$7</definedName>
    <definedName name="school_type">#REF!</definedName>
  </definedNames>
  <calcPr calcId="162913"/>
</workbook>
</file>

<file path=xl/calcChain.xml><?xml version="1.0" encoding="utf-8"?>
<calcChain xmlns="http://schemas.openxmlformats.org/spreadsheetml/2006/main">
  <c r="H9" i="5" l="1"/>
  <c r="H9" i="12"/>
  <c r="H9" i="13"/>
  <c r="H9" i="14"/>
  <c r="H9" i="15"/>
  <c r="N12" i="15" l="1"/>
  <c r="N11" i="15"/>
  <c r="K9" i="15"/>
  <c r="R2" i="15"/>
  <c r="N12" i="14"/>
  <c r="N11" i="14"/>
  <c r="K9" i="14"/>
  <c r="R2" i="14"/>
  <c r="N12" i="13"/>
  <c r="N11" i="13"/>
  <c r="K9" i="13"/>
  <c r="R2" i="13"/>
  <c r="N12" i="12"/>
  <c r="N11" i="12"/>
  <c r="K9" i="12"/>
  <c r="R2" i="12"/>
  <c r="N13" i="5"/>
  <c r="N11" i="5"/>
  <c r="N12" i="5"/>
  <c r="P12" i="15" l="1"/>
  <c r="P12" i="12"/>
  <c r="P12" i="14"/>
  <c r="P12" i="13"/>
  <c r="L9" i="12"/>
  <c r="P11" i="12" s="1"/>
  <c r="O11" i="12"/>
  <c r="L9" i="14"/>
  <c r="P11" i="14" s="1"/>
  <c r="O12" i="15"/>
  <c r="L9" i="15"/>
  <c r="P11" i="15" s="1"/>
  <c r="O11" i="15"/>
  <c r="L9" i="13"/>
  <c r="P11" i="13" s="1"/>
  <c r="O11" i="13"/>
  <c r="O12" i="13"/>
  <c r="O11" i="14"/>
  <c r="O12" i="12"/>
  <c r="R2" i="5"/>
  <c r="C4" i="11" s="1"/>
  <c r="K9" i="5"/>
  <c r="P13" i="5" l="1"/>
  <c r="R6" i="14"/>
  <c r="R5" i="15"/>
  <c r="R5" i="13"/>
  <c r="R4" i="15"/>
  <c r="R4" i="12"/>
  <c r="R5" i="12"/>
  <c r="R6" i="12"/>
  <c r="O13" i="5"/>
  <c r="O11" i="5"/>
  <c r="O12" i="5"/>
  <c r="L9" i="5"/>
  <c r="P12" i="5" s="1"/>
  <c r="P11" i="5" l="1"/>
  <c r="R5" i="14"/>
  <c r="R6" i="15"/>
  <c r="R6" i="13"/>
  <c r="R4" i="14"/>
  <c r="R4" i="13"/>
  <c r="R8" i="13" s="1"/>
  <c r="P9" i="13" s="1"/>
  <c r="R9" i="13" s="1"/>
  <c r="R8" i="15"/>
  <c r="P9" i="15" s="1"/>
  <c r="R9" i="15" s="1"/>
  <c r="R8" i="12"/>
  <c r="P9" i="12" s="1"/>
  <c r="R9" i="12" s="1"/>
  <c r="R8" i="14" l="1"/>
  <c r="P9" i="14" s="1"/>
  <c r="R9" i="14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<sst xmlns="http://schemas.openxmlformats.org/spreadsheetml/2006/main" count="373" uniqueCount="116">
  <si>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</si>
  <si>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</si>
  <si>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</si>
  <si>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</si>
  <si>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</si>
  <si>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</si>
  <si>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</si>
  <si>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</si>
  <si>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</si>
  <si>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</si>
  <si>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</si>
  <si>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</si>
  <si>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</si>
  <si>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</si>
  <si>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</si>
  <si>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</si>
  <si>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</si>
  <si>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</si>
  <si>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</si>
  <si>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</si>
  <si>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</si>
  <si>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</si>
  <si>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</si>
  <si>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</si>
  <si>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</si>
  <si>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</si>
  <si>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</si>
  <si>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</si>
  <si>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</si>
  <si>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</si>
  <si>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</si>
  <si>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</si>
  <si>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</si>
  <si>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</si>
  <si>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</si>
  <si>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</si>
  <si>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</si>
  <si>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</si>
  <si>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</si>
  <si>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</si>
  <si>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</si>
  <si>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</si>
  <si>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Проходной балл:</t>
  </si>
  <si>
    <t>Труд(технология) КДДТ</t>
  </si>
  <si>
    <t>Зарипова</t>
  </si>
  <si>
    <t>Сабрина</t>
  </si>
  <si>
    <t>Мансуровна</t>
  </si>
  <si>
    <t>не имеются</t>
  </si>
  <si>
    <t>нет</t>
  </si>
  <si>
    <t>МБОУ "ТГ № 11"</t>
  </si>
  <si>
    <t>5 Б</t>
  </si>
  <si>
    <t>КДДТ-5-1</t>
  </si>
  <si>
    <t>Валеева Альмира Ахметгалиевна</t>
  </si>
  <si>
    <t>Шафигуллина Эльвира Раисовна</t>
  </si>
  <si>
    <t>КДДТ-9-1</t>
  </si>
  <si>
    <t>МБОУ "ТГ №11"</t>
  </si>
  <si>
    <t>Труд(технология)КДДТ</t>
  </si>
  <si>
    <t>Кунафина</t>
  </si>
  <si>
    <t>Ралина</t>
  </si>
  <si>
    <t>Динаровна</t>
  </si>
  <si>
    <t>Гарифуллина</t>
  </si>
  <si>
    <t>Самира</t>
  </si>
  <si>
    <t>Салаватовна</t>
  </si>
  <si>
    <t>8А</t>
  </si>
  <si>
    <t>ТТТТ-8-1</t>
  </si>
  <si>
    <t>ТТТТ-8-2</t>
  </si>
  <si>
    <t>12,6</t>
  </si>
  <si>
    <t>Газизова</t>
  </si>
  <si>
    <t>Эльза</t>
  </si>
  <si>
    <t>Алмазовна</t>
  </si>
  <si>
    <t>9Б</t>
  </si>
  <si>
    <t xml:space="preserve">Фатихова </t>
  </si>
  <si>
    <t>Эльвина</t>
  </si>
  <si>
    <t>Руслановна</t>
  </si>
  <si>
    <t>КДДТ-9-2</t>
  </si>
  <si>
    <t>Николаева</t>
  </si>
  <si>
    <t>Софья</t>
  </si>
  <si>
    <t>Юрьевна</t>
  </si>
  <si>
    <t>7Б</t>
  </si>
  <si>
    <t>КДДТ-7-1</t>
  </si>
  <si>
    <t>КДДТ-7-2</t>
  </si>
  <si>
    <t>Шакирова</t>
  </si>
  <si>
    <t>Милана</t>
  </si>
  <si>
    <t>Айназовна</t>
  </si>
  <si>
    <t>КДДТ-6-1</t>
  </si>
  <si>
    <t>Прохорова</t>
  </si>
  <si>
    <t>Евгеньевна</t>
  </si>
  <si>
    <t>5А</t>
  </si>
  <si>
    <t>КДДТ-5-2</t>
  </si>
  <si>
    <t>КДДТ -5-3</t>
  </si>
  <si>
    <t>Одинаева</t>
  </si>
  <si>
    <t>Дилафруз</t>
  </si>
  <si>
    <t>исмонхуджаевна</t>
  </si>
  <si>
    <t xml:space="preserve">Ангелина </t>
  </si>
  <si>
    <t>Труд (технология) КДДТ</t>
  </si>
  <si>
    <t>Габидуллина</t>
  </si>
  <si>
    <t>Альмира</t>
  </si>
  <si>
    <t>Ильмировна</t>
  </si>
  <si>
    <t>6Б</t>
  </si>
  <si>
    <t>Фарукшина</t>
  </si>
  <si>
    <t>Эльнара</t>
  </si>
  <si>
    <t>Рустамовна</t>
  </si>
  <si>
    <t>КДДТ-6-2</t>
  </si>
  <si>
    <t>Председатель                        А.А. Валеева</t>
  </si>
  <si>
    <t>Члены:                                   Э.Р. Шафигуллина</t>
  </si>
  <si>
    <t xml:space="preserve">                   Э.Р. Шафигуллина</t>
  </si>
  <si>
    <t xml:space="preserve">                                               А.И. Муратшина</t>
  </si>
  <si>
    <t xml:space="preserve">                                               А.А. Галимова</t>
  </si>
  <si>
    <t xml:space="preserve">                                               В.Г. Маслюков</t>
  </si>
  <si>
    <t xml:space="preserve">ТЕХНОЛОГИЯ </t>
  </si>
  <si>
    <t>КДДТ</t>
  </si>
  <si>
    <t>Ранжированный список участников школьного этапа всероссийской олимпиады школьников 
по технологии (КДТД)  в 8 классах в 2025-2026 учебном году</t>
  </si>
  <si>
    <t>Ранжированный список участников школьного этапа всероссийской олимпиады школьников 
по технологии (КДТД)  в 7 классах в 2025-2026 учебном году</t>
  </si>
  <si>
    <t>Ранжированный список участников школьного этапа всероссийской олимпиады школьников 
по технологии (КДТД)  в 9 классах в 2025-2026 учебном году</t>
  </si>
  <si>
    <t>Ранжированный список участников школьного этапа всероссийской олимпиады школьников 
по технологии (КДТД)  в 5 классах в 2025-2026 учебном году</t>
  </si>
  <si>
    <t>Ранжированный список участников школьного этапа всероссийской олимпиады школьников 
по технологии (КДТД)  в 6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</si>
</sst>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4" fontId="5" fillId="0" borderId="0" xfId="0" applyNumberFormat="1" applyFont="1"/>
    <xf numFmtId="10" fontId="5" fillId="0" borderId="1" xfId="2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Fill="1" applyBorder="1" applyAlignment="1">
      <alignment horizontal="right" vertical="top"/>
    </xf>
    <xf numFmtId="0" fontId="5" fillId="0" borderId="0" xfId="0" applyFont="1" applyAlignment="1">
      <alignment horizontal="center" vertical="center" wrapText="1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20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Normal="100" workbookViewId="0">
      <selection activeCell="C2" sqref="C2:P2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1" ht="32.25" customHeight="1" x14ac:dyDescent="0.25">
      <c r="B2" s="11"/>
      <c r="C2" s="58" t="s">
        <v>114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12" t="s">
        <v>32</v>
      </c>
      <c r="R2" s="13">
        <f>COUNTA(M11:M13)</f>
        <v>3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6" t="s">
        <v>0</v>
      </c>
      <c r="B4" s="15"/>
      <c r="C4" s="46" t="s">
        <v>43</v>
      </c>
      <c r="E4" s="16" t="s">
        <v>21</v>
      </c>
      <c r="F4" s="17"/>
      <c r="Q4" s="18" t="s">
        <v>33</v>
      </c>
      <c r="R4" s="19">
        <f>COUNTIF(P11:P13,"победитель")</f>
        <v>0</v>
      </c>
    </row>
    <row r="5" spans="1:21" x14ac:dyDescent="0.25">
      <c r="A5" s="46" t="s">
        <v>37</v>
      </c>
      <c r="B5" s="15"/>
      <c r="C5" s="46" t="s">
        <v>12</v>
      </c>
      <c r="E5" s="16" t="s">
        <v>22</v>
      </c>
      <c r="F5" s="17"/>
      <c r="Q5" s="18" t="s">
        <v>34</v>
      </c>
      <c r="R5" s="13">
        <f>COUNTIF(P11:P13,"призер")</f>
        <v>0</v>
      </c>
    </row>
    <row r="6" spans="1:21" x14ac:dyDescent="0.25">
      <c r="A6" s="46" t="s">
        <v>1</v>
      </c>
      <c r="B6" s="15"/>
      <c r="C6" s="46" t="s">
        <v>41</v>
      </c>
      <c r="E6" s="17"/>
      <c r="F6" s="17"/>
      <c r="Q6" s="18" t="s">
        <v>35</v>
      </c>
      <c r="R6" s="13">
        <f>COUNTIF(P11:P13,"участник")</f>
        <v>3</v>
      </c>
    </row>
    <row r="7" spans="1:21" x14ac:dyDescent="0.25">
      <c r="A7" s="46" t="s">
        <v>5</v>
      </c>
      <c r="B7" s="15"/>
      <c r="C7" s="46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6" t="s">
        <v>7</v>
      </c>
      <c r="B8" s="15"/>
      <c r="C8" s="47">
        <v>45948</v>
      </c>
      <c r="F8" s="17"/>
      <c r="M8" s="49"/>
      <c r="Q8" s="22" t="s">
        <v>31</v>
      </c>
      <c r="R8" s="21">
        <f>(R4+R5)/R2</f>
        <v>0</v>
      </c>
    </row>
    <row r="9" spans="1:21" x14ac:dyDescent="0.25">
      <c r="C9" s="57" t="s">
        <v>24</v>
      </c>
      <c r="D9" s="57"/>
      <c r="E9" s="14">
        <v>20</v>
      </c>
      <c r="G9" s="18" t="s">
        <v>42</v>
      </c>
      <c r="H9" s="53">
        <f>E9/2</f>
        <v>10</v>
      </c>
      <c r="J9" s="23" t="s">
        <v>13</v>
      </c>
      <c r="K9" s="24">
        <f>MAX(M11:M13)</f>
        <v>7.5</v>
      </c>
      <c r="L9" s="25" t="str">
        <f>IF(K9*100/E9&gt;=50,"победитель","участник")</f>
        <v>участник</v>
      </c>
      <c r="M9" s="49"/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8" t="s">
        <v>12</v>
      </c>
      <c r="C11" s="34" t="s">
        <v>90</v>
      </c>
      <c r="D11" s="34" t="s">
        <v>91</v>
      </c>
      <c r="E11" s="34" t="s">
        <v>92</v>
      </c>
      <c r="F11" s="43">
        <v>41469</v>
      </c>
      <c r="G11" s="36" t="s">
        <v>47</v>
      </c>
      <c r="H11" s="36" t="s">
        <v>48</v>
      </c>
      <c r="I11" s="44" t="s">
        <v>48</v>
      </c>
      <c r="J11" s="44" t="s">
        <v>49</v>
      </c>
      <c r="K11" s="45" t="s">
        <v>87</v>
      </c>
      <c r="L11" s="39" t="s">
        <v>89</v>
      </c>
      <c r="M11" s="40">
        <v>7.5</v>
      </c>
      <c r="N11" s="31">
        <f>IF(M11="","",M11/$E$9)</f>
        <v>0.375</v>
      </c>
      <c r="O11" s="31">
        <f>IF(M11="","",M11/$K$9)</f>
        <v>1</v>
      </c>
      <c r="P11" s="41" t="str">
        <f>IF(M11="","",IF($K$9=M11,$L$9,IF(M11&gt;=$H$9,"призер","участник")))</f>
        <v>участник</v>
      </c>
      <c r="Q11" s="37" t="s">
        <v>52</v>
      </c>
      <c r="R11" s="42" t="s">
        <v>49</v>
      </c>
    </row>
    <row r="12" spans="1:21" s="32" customFormat="1" ht="12.95" customHeight="1" x14ac:dyDescent="0.2">
      <c r="A12" s="28">
        <v>2</v>
      </c>
      <c r="B12" s="48" t="s">
        <v>12</v>
      </c>
      <c r="C12" s="34" t="s">
        <v>44</v>
      </c>
      <c r="D12" s="34" t="s">
        <v>45</v>
      </c>
      <c r="E12" s="34" t="s">
        <v>46</v>
      </c>
      <c r="F12" s="35">
        <v>41758</v>
      </c>
      <c r="G12" s="36" t="s">
        <v>47</v>
      </c>
      <c r="H12" s="36" t="s">
        <v>48</v>
      </c>
      <c r="I12" s="37" t="s">
        <v>48</v>
      </c>
      <c r="J12" s="37" t="s">
        <v>49</v>
      </c>
      <c r="K12" s="38" t="s">
        <v>50</v>
      </c>
      <c r="L12" s="39" t="s">
        <v>51</v>
      </c>
      <c r="M12" s="40">
        <v>6</v>
      </c>
      <c r="N12" s="31">
        <f>IF(M12="","",M12/$E$9)</f>
        <v>0.3</v>
      </c>
      <c r="O12" s="31">
        <f>IF(M12="","",M12/$K$9)</f>
        <v>0.8</v>
      </c>
      <c r="P12" s="41" t="str">
        <f>IF(M12="","",IF($K$9=M12,$L$9,IF(M12&gt;=$H$9,"призер","участник")))</f>
        <v>участник</v>
      </c>
      <c r="Q12" s="37" t="s">
        <v>52</v>
      </c>
      <c r="R12" s="42" t="s">
        <v>49</v>
      </c>
    </row>
    <row r="13" spans="1:21" x14ac:dyDescent="0.25">
      <c r="A13" s="28">
        <v>3</v>
      </c>
      <c r="B13" s="48" t="s">
        <v>12</v>
      </c>
      <c r="C13" s="34" t="s">
        <v>85</v>
      </c>
      <c r="D13" s="34" t="s">
        <v>93</v>
      </c>
      <c r="E13" s="34" t="s">
        <v>86</v>
      </c>
      <c r="F13" s="35">
        <v>41624</v>
      </c>
      <c r="G13" s="36" t="s">
        <v>47</v>
      </c>
      <c r="H13" s="36" t="s">
        <v>48</v>
      </c>
      <c r="I13" s="37" t="s">
        <v>48</v>
      </c>
      <c r="J13" s="37" t="s">
        <v>49</v>
      </c>
      <c r="K13" s="38" t="s">
        <v>87</v>
      </c>
      <c r="L13" s="39" t="s">
        <v>88</v>
      </c>
      <c r="M13" s="40">
        <v>5.5</v>
      </c>
      <c r="N13" s="31">
        <f>IF(M13="","",M13/$E$9)</f>
        <v>0.27500000000000002</v>
      </c>
      <c r="O13" s="31">
        <f>IF(M13="","",M13/$K$9)</f>
        <v>0.73333333333333328</v>
      </c>
      <c r="P13" s="41" t="str">
        <f>IF(M13="","",IF($K$9=M13,$L$9,IF(M13&gt;=$H$9,"призер","участник")))</f>
        <v>участник</v>
      </c>
      <c r="Q13" s="37" t="s">
        <v>52</v>
      </c>
      <c r="R13" s="42" t="s">
        <v>49</v>
      </c>
    </row>
    <row r="15" spans="1:21" x14ac:dyDescent="0.25">
      <c r="B15" s="33"/>
    </row>
    <row r="16" spans="1:21" x14ac:dyDescent="0.25">
      <c r="B16" s="10" t="s">
        <v>23</v>
      </c>
      <c r="C16" s="10" t="s">
        <v>103</v>
      </c>
    </row>
    <row r="17" spans="3:4" x14ac:dyDescent="0.25">
      <c r="C17" s="10" t="s">
        <v>104</v>
      </c>
      <c r="D17" s="10" t="s">
        <v>105</v>
      </c>
    </row>
    <row r="18" spans="3:4" x14ac:dyDescent="0.25">
      <c r="C18" s="10" t="s">
        <v>106</v>
      </c>
    </row>
    <row r="19" spans="3:4" x14ac:dyDescent="0.25">
      <c r="C19" s="10" t="s">
        <v>107</v>
      </c>
    </row>
    <row r="20" spans="3:4" x14ac:dyDescent="0.25">
      <c r="C20" s="10" t="s">
        <v>108</v>
      </c>
    </row>
  </sheetData>
  <protectedRanges>
    <protectedRange sqref="N11:N13" name="Диапазон1_3_1"/>
    <protectedRange sqref="O11:O13" name="Диапазон1_1_1_1"/>
    <protectedRange sqref="P11:P13" name="Диапазон1_2_1_1_1"/>
  </protectedRanges>
  <autoFilter ref="A10:R10">
    <sortState ref="A11:R13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tabSelected="1" zoomScaleNormal="100" workbookViewId="0">
      <selection activeCell="C2" sqref="C2:P2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1" ht="32.25" customHeight="1" x14ac:dyDescent="0.25">
      <c r="B2" s="11"/>
      <c r="C2" s="58" t="s">
        <v>115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12" t="s">
        <v>32</v>
      </c>
      <c r="R2" s="13">
        <f>COUNTA(M11:M12)</f>
        <v>2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6" t="s">
        <v>0</v>
      </c>
      <c r="B4" s="15"/>
      <c r="C4" s="46" t="s">
        <v>94</v>
      </c>
      <c r="E4" s="16" t="s">
        <v>21</v>
      </c>
      <c r="F4" s="17"/>
      <c r="Q4" s="18" t="s">
        <v>33</v>
      </c>
      <c r="R4" s="19">
        <f>COUNTIF(P11:P12,"победитель")</f>
        <v>0</v>
      </c>
    </row>
    <row r="5" spans="1:21" x14ac:dyDescent="0.25">
      <c r="A5" s="46" t="s">
        <v>37</v>
      </c>
      <c r="B5" s="15"/>
      <c r="C5" s="46" t="s">
        <v>12</v>
      </c>
      <c r="E5" s="16" t="s">
        <v>22</v>
      </c>
      <c r="F5" s="17"/>
      <c r="Q5" s="18" t="s">
        <v>34</v>
      </c>
      <c r="R5" s="13">
        <f>COUNTIF(P11:P12,"призер")</f>
        <v>0</v>
      </c>
    </row>
    <row r="6" spans="1:21" x14ac:dyDescent="0.25">
      <c r="A6" s="46" t="s">
        <v>1</v>
      </c>
      <c r="B6" s="15"/>
      <c r="C6" s="46" t="s">
        <v>41</v>
      </c>
      <c r="E6" s="17"/>
      <c r="F6" s="17"/>
      <c r="Q6" s="18" t="s">
        <v>35</v>
      </c>
      <c r="R6" s="13">
        <f>COUNTIF(P11:P12,"участник")</f>
        <v>2</v>
      </c>
    </row>
    <row r="7" spans="1:21" x14ac:dyDescent="0.25">
      <c r="A7" s="46" t="s">
        <v>5</v>
      </c>
      <c r="B7" s="15"/>
      <c r="C7" s="46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6" t="s">
        <v>7</v>
      </c>
      <c r="B8" s="15"/>
      <c r="C8" s="47">
        <v>45948</v>
      </c>
      <c r="F8" s="17"/>
      <c r="Q8" s="22" t="s">
        <v>31</v>
      </c>
      <c r="R8" s="21">
        <f>(R4+R5)/R2</f>
        <v>0</v>
      </c>
    </row>
    <row r="9" spans="1:21" x14ac:dyDescent="0.25">
      <c r="C9" s="57" t="s">
        <v>24</v>
      </c>
      <c r="D9" s="57"/>
      <c r="E9" s="14">
        <v>20</v>
      </c>
      <c r="G9" s="18" t="s">
        <v>42</v>
      </c>
      <c r="H9" s="53">
        <f>E9/2</f>
        <v>10</v>
      </c>
      <c r="J9" s="23" t="s">
        <v>13</v>
      </c>
      <c r="K9" s="24">
        <f>MAX(M11:M12)</f>
        <v>6.5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8" t="s">
        <v>12</v>
      </c>
      <c r="C11" s="34" t="s">
        <v>95</v>
      </c>
      <c r="D11" s="34" t="s">
        <v>96</v>
      </c>
      <c r="E11" s="34" t="s">
        <v>97</v>
      </c>
      <c r="F11" s="35">
        <v>41309</v>
      </c>
      <c r="G11" s="36" t="s">
        <v>47</v>
      </c>
      <c r="H11" s="36" t="s">
        <v>48</v>
      </c>
      <c r="I11" s="37" t="s">
        <v>48</v>
      </c>
      <c r="J11" s="37" t="s">
        <v>49</v>
      </c>
      <c r="K11" s="38" t="s">
        <v>98</v>
      </c>
      <c r="L11" s="39" t="s">
        <v>84</v>
      </c>
      <c r="M11" s="40">
        <v>6.5</v>
      </c>
      <c r="N11" s="31">
        <f t="shared" ref="N11:N12" si="0">IF(M11="","",M11/$E$9)</f>
        <v>0.32500000000000001</v>
      </c>
      <c r="O11" s="31">
        <f t="shared" ref="O11:O12" si="1">IF(M11="","",M11/$K$9)</f>
        <v>1</v>
      </c>
      <c r="P11" s="41" t="str">
        <f>IF(M11="","",IF($K$9=M11,$L$9,IF(M11&gt;=$H$9,"призер","участник")))</f>
        <v>участник</v>
      </c>
      <c r="Q11" s="37" t="s">
        <v>52</v>
      </c>
      <c r="R11" s="37" t="s">
        <v>49</v>
      </c>
    </row>
    <row r="12" spans="1:21" s="32" customFormat="1" ht="12.95" customHeight="1" x14ac:dyDescent="0.2">
      <c r="A12" s="28">
        <v>2</v>
      </c>
      <c r="B12" s="48" t="s">
        <v>12</v>
      </c>
      <c r="C12" s="34" t="s">
        <v>99</v>
      </c>
      <c r="D12" s="34" t="s">
        <v>100</v>
      </c>
      <c r="E12" s="34" t="s">
        <v>101</v>
      </c>
      <c r="F12" s="35">
        <v>41308</v>
      </c>
      <c r="G12" s="36" t="s">
        <v>47</v>
      </c>
      <c r="H12" s="36" t="s">
        <v>48</v>
      </c>
      <c r="I12" s="37" t="s">
        <v>48</v>
      </c>
      <c r="J12" s="37" t="s">
        <v>49</v>
      </c>
      <c r="K12" s="38" t="s">
        <v>98</v>
      </c>
      <c r="L12" s="39" t="s">
        <v>102</v>
      </c>
      <c r="M12" s="40">
        <v>4</v>
      </c>
      <c r="N12" s="31">
        <f t="shared" si="0"/>
        <v>0.2</v>
      </c>
      <c r="O12" s="31">
        <f t="shared" si="1"/>
        <v>0.61538461538461542</v>
      </c>
      <c r="P12" s="41" t="str">
        <f t="shared" ref="P12" si="2">IF(M12="","",IF($K$9=M12,$L$9,IF(M12&gt;=$H$9,"призер","участник")))</f>
        <v>участник</v>
      </c>
      <c r="Q12" s="37" t="s">
        <v>52</v>
      </c>
      <c r="R12" s="42" t="s">
        <v>49</v>
      </c>
    </row>
    <row r="14" spans="1:21" x14ac:dyDescent="0.25">
      <c r="B14" s="33"/>
    </row>
    <row r="15" spans="1:21" x14ac:dyDescent="0.25">
      <c r="B15" s="10" t="s">
        <v>23</v>
      </c>
      <c r="C15" s="10" t="s">
        <v>103</v>
      </c>
    </row>
    <row r="16" spans="1:21" x14ac:dyDescent="0.25">
      <c r="C16" s="10" t="s">
        <v>104</v>
      </c>
      <c r="D16" s="10" t="s">
        <v>105</v>
      </c>
    </row>
    <row r="17" spans="3:3" x14ac:dyDescent="0.25">
      <c r="C17" s="10" t="s">
        <v>106</v>
      </c>
    </row>
    <row r="18" spans="3:3" x14ac:dyDescent="0.25">
      <c r="C18" s="10" t="s">
        <v>107</v>
      </c>
    </row>
    <row r="19" spans="3:3" x14ac:dyDescent="0.25">
      <c r="C19" s="10" t="s">
        <v>108</v>
      </c>
    </row>
  </sheetData>
  <protectedRanges>
    <protectedRange sqref="N11:N12" name="Диапазон1_3_1"/>
    <protectedRange sqref="O11:O12" name="Диапазон1_1_1_1"/>
    <protectedRange sqref="P11:P12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topLeftCell="C1" zoomScaleNormal="100" workbookViewId="0">
      <selection activeCell="C2" sqref="C2:P2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1" ht="32.25" customHeight="1" x14ac:dyDescent="0.25">
      <c r="B2" s="11"/>
      <c r="C2" s="58" t="s">
        <v>112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12" t="s">
        <v>32</v>
      </c>
      <c r="R2" s="13">
        <f>COUNTA(M11:M12)</f>
        <v>2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6" t="s">
        <v>0</v>
      </c>
      <c r="B4" s="15"/>
      <c r="C4" s="46" t="s">
        <v>43</v>
      </c>
      <c r="E4" s="16" t="s">
        <v>21</v>
      </c>
      <c r="F4" s="17"/>
      <c r="Q4" s="18" t="s">
        <v>33</v>
      </c>
      <c r="R4" s="19">
        <f>COUNTIF(P11:P12,"победитель")</f>
        <v>0</v>
      </c>
    </row>
    <row r="5" spans="1:21" x14ac:dyDescent="0.25">
      <c r="A5" s="46" t="s">
        <v>37</v>
      </c>
      <c r="B5" s="15"/>
      <c r="C5" s="46" t="s">
        <v>12</v>
      </c>
      <c r="E5" s="16" t="s">
        <v>22</v>
      </c>
      <c r="F5" s="17"/>
      <c r="Q5" s="18" t="s">
        <v>34</v>
      </c>
      <c r="R5" s="13">
        <f>COUNTIF(P11:P12,"призер")</f>
        <v>0</v>
      </c>
    </row>
    <row r="6" spans="1:21" x14ac:dyDescent="0.25">
      <c r="A6" s="46" t="s">
        <v>1</v>
      </c>
      <c r="B6" s="15"/>
      <c r="C6" s="46" t="s">
        <v>41</v>
      </c>
      <c r="E6" s="17"/>
      <c r="F6" s="17"/>
      <c r="Q6" s="18" t="s">
        <v>35</v>
      </c>
      <c r="R6" s="13">
        <f>COUNTIF(P11:P12,"участник")</f>
        <v>2</v>
      </c>
    </row>
    <row r="7" spans="1:21" x14ac:dyDescent="0.25">
      <c r="A7" s="46" t="s">
        <v>5</v>
      </c>
      <c r="B7" s="15"/>
      <c r="C7" s="46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6" t="s">
        <v>7</v>
      </c>
      <c r="B8" s="15"/>
      <c r="C8" s="47">
        <v>45948</v>
      </c>
      <c r="F8" s="17"/>
      <c r="Q8" s="22" t="s">
        <v>31</v>
      </c>
      <c r="R8" s="21">
        <f>(R4+R5)/R2</f>
        <v>0</v>
      </c>
    </row>
    <row r="9" spans="1:21" x14ac:dyDescent="0.25">
      <c r="C9" s="57" t="s">
        <v>24</v>
      </c>
      <c r="D9" s="57"/>
      <c r="E9" s="14">
        <v>25</v>
      </c>
      <c r="G9" s="18" t="s">
        <v>42</v>
      </c>
      <c r="H9" s="53">
        <f>E9/2</f>
        <v>12.5</v>
      </c>
      <c r="J9" s="23" t="s">
        <v>13</v>
      </c>
      <c r="K9" s="24">
        <f>MAX(M11:M12)</f>
        <v>6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8" t="s">
        <v>12</v>
      </c>
      <c r="C11" s="34" t="s">
        <v>75</v>
      </c>
      <c r="D11" s="34" t="s">
        <v>76</v>
      </c>
      <c r="E11" s="34" t="s">
        <v>77</v>
      </c>
      <c r="F11" s="35">
        <v>40652</v>
      </c>
      <c r="G11" s="36" t="s">
        <v>47</v>
      </c>
      <c r="H11" s="36" t="s">
        <v>48</v>
      </c>
      <c r="I11" s="37" t="s">
        <v>48</v>
      </c>
      <c r="J11" s="37" t="s">
        <v>49</v>
      </c>
      <c r="K11" s="38" t="s">
        <v>78</v>
      </c>
      <c r="L11" s="39" t="s">
        <v>79</v>
      </c>
      <c r="M11" s="40">
        <v>6</v>
      </c>
      <c r="N11" s="31">
        <f t="shared" ref="N11:N12" si="0">IF(M11="","",M11/$E$9)</f>
        <v>0.24</v>
      </c>
      <c r="O11" s="31">
        <f t="shared" ref="O11:O12" si="1">IF(M11="","",M11/$K$9)</f>
        <v>1</v>
      </c>
      <c r="P11" s="41" t="str">
        <f>IF(M11="","",IF($K$9=M11,$L$9,IF(M11&gt;=$H$9,"призер","участник")))</f>
        <v>участник</v>
      </c>
      <c r="Q11" s="37" t="s">
        <v>53</v>
      </c>
      <c r="R11" s="37" t="s">
        <v>49</v>
      </c>
    </row>
    <row r="12" spans="1:21" s="32" customFormat="1" ht="12.95" customHeight="1" x14ac:dyDescent="0.2">
      <c r="A12" s="28">
        <v>2</v>
      </c>
      <c r="B12" s="48" t="s">
        <v>12</v>
      </c>
      <c r="C12" s="34" t="s">
        <v>81</v>
      </c>
      <c r="D12" s="34" t="s">
        <v>82</v>
      </c>
      <c r="E12" s="34" t="s">
        <v>83</v>
      </c>
      <c r="F12" s="35">
        <v>40931</v>
      </c>
      <c r="G12" s="36" t="s">
        <v>47</v>
      </c>
      <c r="H12" s="36" t="s">
        <v>48</v>
      </c>
      <c r="I12" s="37" t="s">
        <v>48</v>
      </c>
      <c r="J12" s="37" t="s">
        <v>49</v>
      </c>
      <c r="K12" s="38" t="s">
        <v>78</v>
      </c>
      <c r="L12" s="39" t="s">
        <v>80</v>
      </c>
      <c r="M12" s="40">
        <v>4</v>
      </c>
      <c r="N12" s="31">
        <f t="shared" si="0"/>
        <v>0.16</v>
      </c>
      <c r="O12" s="31">
        <f t="shared" si="1"/>
        <v>0.66666666666666663</v>
      </c>
      <c r="P12" s="41" t="str">
        <f t="shared" ref="P12" si="2">IF(M12="","",IF($K$9=M12,$L$9,IF(M12&gt;=$H$9,"призер","участник")))</f>
        <v>участник</v>
      </c>
      <c r="Q12" s="37" t="s">
        <v>53</v>
      </c>
      <c r="R12" s="42" t="s">
        <v>49</v>
      </c>
    </row>
    <row r="14" spans="1:21" x14ac:dyDescent="0.25">
      <c r="B14" s="33"/>
    </row>
    <row r="15" spans="1:21" x14ac:dyDescent="0.25">
      <c r="B15" s="10" t="s">
        <v>23</v>
      </c>
      <c r="C15" s="10" t="s">
        <v>103</v>
      </c>
    </row>
    <row r="16" spans="1:21" x14ac:dyDescent="0.25">
      <c r="C16" s="10" t="s">
        <v>104</v>
      </c>
      <c r="D16" s="10" t="s">
        <v>105</v>
      </c>
    </row>
    <row r="17" spans="3:3" x14ac:dyDescent="0.25">
      <c r="C17" s="10" t="s">
        <v>106</v>
      </c>
    </row>
    <row r="18" spans="3:3" x14ac:dyDescent="0.25">
      <c r="C18" s="10" t="s">
        <v>107</v>
      </c>
    </row>
    <row r="19" spans="3:3" x14ac:dyDescent="0.25">
      <c r="C19" s="10" t="s">
        <v>108</v>
      </c>
    </row>
  </sheetData>
  <protectedRanges>
    <protectedRange sqref="N11:N12" name="Диапазон1_3_1"/>
    <protectedRange sqref="O11:O12" name="Диапазон1_1_1_1"/>
    <protectedRange sqref="P11:P12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zoomScaleNormal="100" workbookViewId="0">
      <selection activeCell="C2" sqref="C2:P2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1" ht="32.25" customHeight="1" x14ac:dyDescent="0.25">
      <c r="B2" s="11"/>
      <c r="C2" s="58" t="s">
        <v>111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12" t="s">
        <v>32</v>
      </c>
      <c r="R2" s="13">
        <f>COUNTA(M11:M12)</f>
        <v>2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6" t="s">
        <v>0</v>
      </c>
      <c r="B4" s="15"/>
      <c r="C4" s="46" t="s">
        <v>56</v>
      </c>
      <c r="E4" s="16" t="s">
        <v>21</v>
      </c>
      <c r="F4" s="17"/>
      <c r="Q4" s="18" t="s">
        <v>33</v>
      </c>
      <c r="R4" s="19">
        <f>COUNTIF(P11:P12,"победитель")</f>
        <v>1</v>
      </c>
    </row>
    <row r="5" spans="1:21" x14ac:dyDescent="0.25">
      <c r="A5" s="46" t="s">
        <v>37</v>
      </c>
      <c r="B5" s="15"/>
      <c r="C5" s="46" t="s">
        <v>12</v>
      </c>
      <c r="E5" s="16" t="s">
        <v>22</v>
      </c>
      <c r="F5" s="17"/>
      <c r="Q5" s="18" t="s">
        <v>34</v>
      </c>
      <c r="R5" s="13">
        <f>COUNTIF(P11:P12,"призер")</f>
        <v>1</v>
      </c>
    </row>
    <row r="6" spans="1:21" x14ac:dyDescent="0.25">
      <c r="A6" s="46" t="s">
        <v>1</v>
      </c>
      <c r="B6" s="15"/>
      <c r="C6" s="46" t="s">
        <v>41</v>
      </c>
      <c r="E6" s="17"/>
      <c r="F6" s="17"/>
      <c r="Q6" s="18" t="s">
        <v>35</v>
      </c>
      <c r="R6" s="13">
        <f>COUNTIF(P11:P12,"участник")</f>
        <v>0</v>
      </c>
    </row>
    <row r="7" spans="1:21" x14ac:dyDescent="0.25">
      <c r="A7" s="46" t="s">
        <v>5</v>
      </c>
      <c r="B7" s="15"/>
      <c r="C7" s="46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6" t="s">
        <v>7</v>
      </c>
      <c r="B8" s="15"/>
      <c r="C8" s="47">
        <v>45948</v>
      </c>
      <c r="F8" s="17"/>
      <c r="Q8" s="22" t="s">
        <v>31</v>
      </c>
      <c r="R8" s="21">
        <f>(R4+R5)/R2</f>
        <v>1</v>
      </c>
    </row>
    <row r="9" spans="1:21" x14ac:dyDescent="0.25">
      <c r="C9" s="57" t="s">
        <v>24</v>
      </c>
      <c r="D9" s="57"/>
      <c r="E9" s="14">
        <v>25</v>
      </c>
      <c r="G9" s="18" t="s">
        <v>42</v>
      </c>
      <c r="H9" s="53">
        <f>E9/2</f>
        <v>12.5</v>
      </c>
      <c r="J9" s="23" t="s">
        <v>13</v>
      </c>
      <c r="K9" s="24">
        <f>MAX(M11:M12)</f>
        <v>14.1</v>
      </c>
      <c r="L9" s="25" t="str">
        <f>IF(K9*100/E9&gt;=50,"победитель","участник")</f>
        <v>победитель</v>
      </c>
      <c r="P9" s="26">
        <f>R8-45%</f>
        <v>0.55000000000000004</v>
      </c>
      <c r="Q9" s="18" t="s">
        <v>26</v>
      </c>
      <c r="R9" s="27">
        <f>IF((R2*P9)&gt;0,(R2*P9),0)</f>
        <v>1.1000000000000001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8" t="s">
        <v>12</v>
      </c>
      <c r="C11" s="34" t="s">
        <v>60</v>
      </c>
      <c r="D11" s="34" t="s">
        <v>61</v>
      </c>
      <c r="E11" s="34" t="s">
        <v>62</v>
      </c>
      <c r="F11" s="35">
        <v>40695</v>
      </c>
      <c r="G11" s="36" t="s">
        <v>47</v>
      </c>
      <c r="H11" s="36" t="s">
        <v>48</v>
      </c>
      <c r="I11" s="37" t="s">
        <v>48</v>
      </c>
      <c r="J11" s="37" t="s">
        <v>49</v>
      </c>
      <c r="K11" s="38" t="s">
        <v>63</v>
      </c>
      <c r="L11" s="39" t="s">
        <v>64</v>
      </c>
      <c r="M11" s="40">
        <v>14.1</v>
      </c>
      <c r="N11" s="31">
        <f t="shared" ref="N11:N12" si="0">IF(M11="","",M11/$E$9)</f>
        <v>0.56399999999999995</v>
      </c>
      <c r="O11" s="31">
        <f t="shared" ref="O11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53</v>
      </c>
      <c r="R11" s="37" t="s">
        <v>49</v>
      </c>
    </row>
    <row r="12" spans="1:21" s="32" customFormat="1" ht="12.95" customHeight="1" x14ac:dyDescent="0.25">
      <c r="A12" s="28">
        <v>2</v>
      </c>
      <c r="B12" s="48" t="s">
        <v>12</v>
      </c>
      <c r="C12" s="34" t="s">
        <v>57</v>
      </c>
      <c r="D12" s="34" t="s">
        <v>58</v>
      </c>
      <c r="E12" s="34" t="s">
        <v>59</v>
      </c>
      <c r="F12" s="54">
        <v>40751</v>
      </c>
      <c r="G12" s="36" t="s">
        <v>47</v>
      </c>
      <c r="H12" s="36" t="s">
        <v>48</v>
      </c>
      <c r="I12" s="37" t="s">
        <v>48</v>
      </c>
      <c r="J12" s="37" t="s">
        <v>49</v>
      </c>
      <c r="K12" s="38" t="s">
        <v>63</v>
      </c>
      <c r="L12" s="39" t="s">
        <v>65</v>
      </c>
      <c r="M12" s="39" t="s">
        <v>66</v>
      </c>
      <c r="N12" s="55">
        <f t="shared" si="0"/>
        <v>0.504</v>
      </c>
      <c r="O12" s="55">
        <v>1</v>
      </c>
      <c r="P12" s="41" t="str">
        <f t="shared" ref="P12" si="2">IF(M12="","",IF($K$9=M12,$L$9,IF(M12&gt;=$H$9,"призер","участник")))</f>
        <v>призер</v>
      </c>
      <c r="Q12" s="37" t="s">
        <v>53</v>
      </c>
      <c r="R12" s="42" t="s">
        <v>49</v>
      </c>
    </row>
    <row r="14" spans="1:21" x14ac:dyDescent="0.25">
      <c r="B14" s="33"/>
    </row>
    <row r="15" spans="1:21" x14ac:dyDescent="0.25">
      <c r="B15" s="10" t="s">
        <v>23</v>
      </c>
      <c r="C15" s="10" t="s">
        <v>103</v>
      </c>
    </row>
    <row r="16" spans="1:21" x14ac:dyDescent="0.25">
      <c r="C16" s="10" t="s">
        <v>104</v>
      </c>
      <c r="D16" s="10" t="s">
        <v>105</v>
      </c>
    </row>
    <row r="17" spans="3:3" x14ac:dyDescent="0.25">
      <c r="C17" s="10" t="s">
        <v>106</v>
      </c>
    </row>
    <row r="18" spans="3:3" x14ac:dyDescent="0.25">
      <c r="C18" s="10" t="s">
        <v>107</v>
      </c>
    </row>
    <row r="19" spans="3:3" x14ac:dyDescent="0.25">
      <c r="C19" s="10" t="s">
        <v>108</v>
      </c>
    </row>
  </sheetData>
  <protectedRanges>
    <protectedRange sqref="N11:N12" name="Диапазон1_3_1"/>
    <protectedRange sqref="O11:O12" name="Диапазон1_1_1_1"/>
    <protectedRange sqref="P11:P12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zoomScaleNormal="100" workbookViewId="0">
      <selection activeCell="C2" sqref="C2:P2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1" ht="32.25" customHeight="1" x14ac:dyDescent="0.25">
      <c r="B2" s="11"/>
      <c r="C2" s="58" t="s">
        <v>113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12" t="s">
        <v>32</v>
      </c>
      <c r="R2" s="13">
        <f>COUNTA(M11:M12)</f>
        <v>2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6" t="s">
        <v>0</v>
      </c>
      <c r="B4" s="15"/>
      <c r="C4" s="46" t="s">
        <v>56</v>
      </c>
      <c r="E4" s="16" t="s">
        <v>21</v>
      </c>
      <c r="F4" s="17"/>
      <c r="Q4" s="18" t="s">
        <v>33</v>
      </c>
      <c r="R4" s="19">
        <f>COUNTIF(P11:P12,"победитель")</f>
        <v>0</v>
      </c>
    </row>
    <row r="5" spans="1:21" x14ac:dyDescent="0.25">
      <c r="A5" s="46" t="s">
        <v>37</v>
      </c>
      <c r="B5" s="15"/>
      <c r="C5" s="46" t="s">
        <v>12</v>
      </c>
      <c r="E5" s="16" t="s">
        <v>22</v>
      </c>
      <c r="F5" s="17"/>
      <c r="Q5" s="18" t="s">
        <v>34</v>
      </c>
      <c r="R5" s="13">
        <f>COUNTIF(P11:P12,"призер")</f>
        <v>0</v>
      </c>
    </row>
    <row r="6" spans="1:21" x14ac:dyDescent="0.25">
      <c r="A6" s="46" t="s">
        <v>1</v>
      </c>
      <c r="B6" s="15"/>
      <c r="C6" s="46" t="s">
        <v>41</v>
      </c>
      <c r="E6" s="17"/>
      <c r="F6" s="17"/>
      <c r="Q6" s="18" t="s">
        <v>35</v>
      </c>
      <c r="R6" s="13">
        <f>COUNTIF(P11:P12,"участник")</f>
        <v>2</v>
      </c>
    </row>
    <row r="7" spans="1:21" x14ac:dyDescent="0.25">
      <c r="A7" s="46" t="s">
        <v>5</v>
      </c>
      <c r="B7" s="15"/>
      <c r="C7" s="46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6" t="s">
        <v>7</v>
      </c>
      <c r="B8" s="15"/>
      <c r="C8" s="47">
        <v>45948</v>
      </c>
      <c r="F8" s="17"/>
      <c r="Q8" s="22" t="s">
        <v>31</v>
      </c>
      <c r="R8" s="21">
        <f>(R4+R5)/R2</f>
        <v>0</v>
      </c>
    </row>
    <row r="9" spans="1:21" x14ac:dyDescent="0.25">
      <c r="C9" s="57" t="s">
        <v>24</v>
      </c>
      <c r="D9" s="57"/>
      <c r="E9" s="14">
        <v>30</v>
      </c>
      <c r="G9" s="18" t="s">
        <v>42</v>
      </c>
      <c r="H9" s="53">
        <f>E9/2</f>
        <v>15</v>
      </c>
      <c r="J9" s="23" t="s">
        <v>13</v>
      </c>
      <c r="K9" s="24">
        <f>MAX(M11:M12)</f>
        <v>9.5</v>
      </c>
      <c r="L9" s="25" t="str">
        <f>IF(K9*100/E9&gt;=50,"победитель","участник")</f>
        <v>участник</v>
      </c>
      <c r="P9" s="26">
        <f>R8-45%</f>
        <v>-0.45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48" t="s">
        <v>12</v>
      </c>
      <c r="C11" s="34" t="s">
        <v>67</v>
      </c>
      <c r="D11" s="34" t="s">
        <v>68</v>
      </c>
      <c r="E11" s="34" t="s">
        <v>69</v>
      </c>
      <c r="F11" s="35">
        <v>40468</v>
      </c>
      <c r="G11" s="36" t="s">
        <v>47</v>
      </c>
      <c r="H11" s="36" t="s">
        <v>48</v>
      </c>
      <c r="I11" s="37" t="s">
        <v>48</v>
      </c>
      <c r="J11" s="37" t="s">
        <v>49</v>
      </c>
      <c r="K11" s="38" t="s">
        <v>70</v>
      </c>
      <c r="L11" s="39" t="s">
        <v>54</v>
      </c>
      <c r="M11" s="40">
        <v>9.5</v>
      </c>
      <c r="N11" s="31">
        <f t="shared" ref="N11:N12" si="0">IF(M11="","",M11/$E$9)</f>
        <v>0.31666666666666665</v>
      </c>
      <c r="O11" s="31">
        <f t="shared" ref="O11:O12" si="1">IF(M11="","",M11/$K$9)</f>
        <v>1</v>
      </c>
      <c r="P11" s="41" t="str">
        <f>IF(M11="","",IF($K$9=M11,$L$9,IF(M11&gt;=$H$9,"призер","участник")))</f>
        <v>участник</v>
      </c>
      <c r="Q11" s="37" t="s">
        <v>53</v>
      </c>
      <c r="R11" s="42" t="s">
        <v>55</v>
      </c>
    </row>
    <row r="12" spans="1:21" s="32" customFormat="1" ht="12.95" customHeight="1" x14ac:dyDescent="0.2">
      <c r="A12" s="28">
        <v>2</v>
      </c>
      <c r="B12" s="48" t="s">
        <v>12</v>
      </c>
      <c r="C12" s="34" t="s">
        <v>71</v>
      </c>
      <c r="D12" s="34" t="s">
        <v>72</v>
      </c>
      <c r="E12" s="34" t="s">
        <v>73</v>
      </c>
      <c r="F12" s="35">
        <v>40231</v>
      </c>
      <c r="G12" s="36" t="s">
        <v>47</v>
      </c>
      <c r="H12" s="36" t="s">
        <v>48</v>
      </c>
      <c r="I12" s="37" t="s">
        <v>48</v>
      </c>
      <c r="J12" s="37" t="s">
        <v>49</v>
      </c>
      <c r="K12" s="38" t="s">
        <v>70</v>
      </c>
      <c r="L12" s="39" t="s">
        <v>74</v>
      </c>
      <c r="M12" s="40">
        <v>5</v>
      </c>
      <c r="N12" s="31">
        <f t="shared" si="0"/>
        <v>0.16666666666666666</v>
      </c>
      <c r="O12" s="31">
        <f t="shared" si="1"/>
        <v>0.52631578947368418</v>
      </c>
      <c r="P12" s="41" t="str">
        <f t="shared" ref="P12" si="2">IF(M12="","",IF($K$9=M12,$L$9,IF(M12&gt;=$H$9,"призер","участник")))</f>
        <v>участник</v>
      </c>
      <c r="Q12" s="37" t="s">
        <v>53</v>
      </c>
      <c r="R12" s="42" t="s">
        <v>55</v>
      </c>
    </row>
    <row r="14" spans="1:21" x14ac:dyDescent="0.25">
      <c r="B14" s="33"/>
    </row>
    <row r="15" spans="1:21" x14ac:dyDescent="0.25">
      <c r="B15" s="10" t="s">
        <v>23</v>
      </c>
      <c r="C15" s="10" t="s">
        <v>103</v>
      </c>
    </row>
    <row r="16" spans="1:21" x14ac:dyDescent="0.25">
      <c r="C16" s="10" t="s">
        <v>104</v>
      </c>
      <c r="D16" s="10" t="s">
        <v>105</v>
      </c>
    </row>
    <row r="17" spans="3:3" x14ac:dyDescent="0.25">
      <c r="C17" s="10" t="s">
        <v>106</v>
      </c>
    </row>
    <row r="18" spans="3:3" x14ac:dyDescent="0.25">
      <c r="C18" s="10" t="s">
        <v>107</v>
      </c>
    </row>
    <row r="19" spans="3:3" x14ac:dyDescent="0.25">
      <c r="C19" s="10" t="s">
        <v>108</v>
      </c>
    </row>
  </sheetData>
  <protectedRanges>
    <protectedRange sqref="N11:N12" name="Диапазон1_3_1"/>
    <protectedRange sqref="O11:O12" name="Диапазон1_1_1_1"/>
    <protectedRange sqref="P11:P12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workbookViewId="0">
      <selection activeCell="F9" sqref="F9"/>
    </sheetView>
  </sheetViews>
  <sheetFormatPr defaultRowHeight="12.75" x14ac:dyDescent="0.2"/>
  <cols>
    <col min="2" max="2" width="40" bestFit="1" customWidth="1"/>
  </cols>
  <sheetData>
    <row r="2" spans="2:6" x14ac:dyDescent="0.2">
      <c r="B2" s="8" t="s">
        <v>36</v>
      </c>
      <c r="E2" s="8" t="s">
        <v>109</v>
      </c>
      <c r="F2" s="8"/>
    </row>
    <row r="3" spans="2:6" x14ac:dyDescent="0.2">
      <c r="E3" s="8" t="s">
        <v>110</v>
      </c>
      <c r="F3" s="8"/>
    </row>
    <row r="4" spans="2:6" s="4" customFormat="1" ht="24" customHeight="1" x14ac:dyDescent="0.2">
      <c r="B4" s="3" t="s">
        <v>27</v>
      </c>
      <c r="C4" s="1">
        <f>SUM('5 класс:9 класс'!R2)</f>
        <v>11</v>
      </c>
    </row>
    <row r="5" spans="2:6" s="4" customFormat="1" ht="24" customHeight="1" x14ac:dyDescent="0.2">
      <c r="B5" s="3" t="s">
        <v>28</v>
      </c>
      <c r="C5" s="1">
        <f>SUM('5 класс:9 класс'!R4)</f>
        <v>1</v>
      </c>
    </row>
    <row r="6" spans="2:6" s="4" customFormat="1" ht="24" customHeight="1" x14ac:dyDescent="0.2">
      <c r="B6" s="3" t="s">
        <v>29</v>
      </c>
      <c r="C6" s="1">
        <f>SUM('5 класс:9 класс'!R5)</f>
        <v>1</v>
      </c>
    </row>
    <row r="7" spans="2:6" s="4" customFormat="1" ht="24" customHeight="1" x14ac:dyDescent="0.2">
      <c r="B7" s="3" t="s">
        <v>30</v>
      </c>
      <c r="C7" s="1">
        <f>SUM('5 класс:9 класс'!R6)</f>
        <v>9</v>
      </c>
    </row>
    <row r="8" spans="2:6" s="4" customFormat="1" ht="24" customHeight="1" x14ac:dyDescent="0.2">
      <c r="B8" s="3" t="s">
        <v>25</v>
      </c>
      <c r="C8" s="2">
        <v>0.45</v>
      </c>
    </row>
    <row r="9" spans="2:6" s="4" customFormat="1" ht="24" customHeight="1" x14ac:dyDescent="0.2">
      <c r="B9" s="5" t="s">
        <v>31</v>
      </c>
      <c r="C9" s="2">
        <f>(C5+C6)/C4</f>
        <v>0.18181818181818182</v>
      </c>
    </row>
    <row r="10" spans="2:6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-0.26818181818181819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Инструкция</vt:lpstr>
      <vt:lpstr>5 класс</vt:lpstr>
      <vt:lpstr>6 класс</vt:lpstr>
      <vt:lpstr>7 класс</vt:lpstr>
      <vt:lpstr>8 класс</vt:lpstr>
      <vt:lpstr>9 класс</vt:lpstr>
      <vt:lpstr>Сводная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2025-11-06T22:31:31Z</cp:lastPrinted>
  <dcterms:created xsi:type="dcterms:W3CDTF">2007-11-07T20:16:05Z</dcterms:created>
  <dcterms:modified xsi:type="dcterms:W3CDTF">2025-11-10T00:26:01Z</dcterms:modified>
</cp:coreProperties>
</file>